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ovsky\YandexDisk\Долина\Собрания\2018\подготовка\"/>
    </mc:Choice>
  </mc:AlternateContent>
  <xr:revisionPtr revIDLastSave="0" documentId="13_ncr:1_{420CF5A8-4552-4A19-906D-EBC5E725A92A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данные" sheetId="1" r:id="rId1"/>
    <sheet name="графики" sheetId="2" r:id="rId2"/>
    <sheet name="График смета" sheetId="3" r:id="rId3"/>
  </sheets>
  <calcPr calcId="179017" refMode="R1C1"/>
</workbook>
</file>

<file path=xl/calcChain.xml><?xml version="1.0" encoding="utf-8"?>
<calcChain xmlns="http://schemas.openxmlformats.org/spreadsheetml/2006/main">
  <c r="K51" i="1" l="1"/>
  <c r="K40" i="1" l="1"/>
  <c r="K39" i="1"/>
  <c r="K49" i="1"/>
  <c r="K56" i="1" s="1"/>
  <c r="I55" i="1" l="1"/>
  <c r="J55" i="1" s="1"/>
  <c r="J54" i="1"/>
  <c r="J53" i="1"/>
  <c r="J52" i="1"/>
  <c r="J51" i="1"/>
  <c r="J50" i="1"/>
  <c r="I49" i="1"/>
  <c r="J49" i="1" s="1"/>
  <c r="J48" i="1"/>
  <c r="J47" i="1"/>
  <c r="I46" i="1"/>
  <c r="J45" i="1"/>
  <c r="J44" i="1"/>
  <c r="J43" i="1"/>
  <c r="I42" i="1"/>
  <c r="J41" i="1"/>
  <c r="J40" i="1"/>
  <c r="J39" i="1"/>
  <c r="J38" i="1"/>
  <c r="J37" i="1"/>
  <c r="I36" i="1"/>
  <c r="J36" i="1" s="1"/>
  <c r="J35" i="1"/>
  <c r="J34" i="1"/>
  <c r="J33" i="1"/>
  <c r="J32" i="1"/>
  <c r="I31" i="1"/>
  <c r="J31" i="1" s="1"/>
  <c r="J30" i="1"/>
  <c r="J29" i="1"/>
  <c r="J28" i="1"/>
  <c r="J27" i="1"/>
  <c r="I26" i="1"/>
  <c r="J26" i="1" s="1"/>
  <c r="J25" i="1"/>
  <c r="J24" i="1"/>
  <c r="J23" i="1"/>
  <c r="J22" i="1"/>
  <c r="I21" i="1"/>
  <c r="J21" i="1" s="1"/>
  <c r="J20" i="1"/>
  <c r="J19" i="1"/>
  <c r="J18" i="1"/>
  <c r="J17" i="1"/>
  <c r="J16" i="1"/>
  <c r="I15" i="1"/>
  <c r="J15" i="1" s="1"/>
  <c r="J14" i="1"/>
  <c r="J13" i="1"/>
  <c r="J12" i="1"/>
  <c r="J11" i="1"/>
  <c r="J10" i="1"/>
  <c r="H56" i="1" l="1"/>
  <c r="I56" i="1"/>
  <c r="J56" i="1" s="1"/>
  <c r="J42" i="1"/>
  <c r="J46" i="1"/>
</calcChain>
</file>

<file path=xl/sharedStrings.xml><?xml version="1.0" encoding="utf-8"?>
<sst xmlns="http://schemas.openxmlformats.org/spreadsheetml/2006/main" count="82" uniqueCount="57">
  <si>
    <t>Тариф</t>
  </si>
  <si>
    <t>В месяц</t>
  </si>
  <si>
    <t>В год</t>
  </si>
  <si>
    <t>Уборка МОП</t>
  </si>
  <si>
    <t>№</t>
  </si>
  <si>
    <t>ЗП сотрудников (включая налоги и отпускные)</t>
  </si>
  <si>
    <t>Резервный фонд</t>
  </si>
  <si>
    <t>Всего:</t>
  </si>
  <si>
    <t>Материалы для ремонта</t>
  </si>
  <si>
    <t>Инструмент для ремонта</t>
  </si>
  <si>
    <t>Аутсорсинг (сторонние организации)</t>
  </si>
  <si>
    <t>Инструменты и материалы</t>
  </si>
  <si>
    <t>Ежегодное мытье окон</t>
  </si>
  <si>
    <t>Аутсорсинг  (банк, сайт, 1С, и.т.д.)</t>
  </si>
  <si>
    <t>Канцелярия, расходные материалы</t>
  </si>
  <si>
    <t>Договор на обслуживание ООО "Лифтремонт"</t>
  </si>
  <si>
    <t>Диспетчеризация лифтов и связь</t>
  </si>
  <si>
    <t>Запчасти на ремонт</t>
  </si>
  <si>
    <t>Страховка и ежегодное освидетельствавание</t>
  </si>
  <si>
    <t>Договор обслуживание ВДГО</t>
  </si>
  <si>
    <t>Приобретение растений, малых садовых форм</t>
  </si>
  <si>
    <t>Услуга</t>
  </si>
  <si>
    <t>Описание</t>
  </si>
  <si>
    <t>Всего по услугам</t>
  </si>
  <si>
    <t>Ремонт и запчасти  (замена 1 котла)</t>
  </si>
  <si>
    <t>начислено</t>
  </si>
  <si>
    <t>Остаток денежных средств на расчетном счете</t>
  </si>
  <si>
    <t>израсходовано</t>
  </si>
  <si>
    <t>Материалы и оборудование (счетчики воды, трансформаторы тока, инструменты, рабочий инвентарь)</t>
  </si>
  <si>
    <t>Аутсорсинг (обслуживание электро установок ГРЩ, ковры в подъездах, дог пакеты, вент каналы и.т.д. )</t>
  </si>
  <si>
    <t>Содержание электронных систем(пож сигн, видео, домофон)</t>
  </si>
  <si>
    <t>Уборка и вывоз снега.</t>
  </si>
  <si>
    <t>Услуги юриста</t>
  </si>
  <si>
    <t>Договор на вывоз отходов ООО "ВсевПласт"</t>
  </si>
  <si>
    <t>Ремонт асфальта, новые тротуары, парковки</t>
  </si>
  <si>
    <t>Временный работник на сезон</t>
  </si>
  <si>
    <t>Уличное освещение</t>
  </si>
  <si>
    <t>на 01.01.2017</t>
  </si>
  <si>
    <t>на 31.12.2017</t>
  </si>
  <si>
    <t>228000</t>
  </si>
  <si>
    <t xml:space="preserve">Просроченная задолженность </t>
  </si>
  <si>
    <t xml:space="preserve">Стоимость основных средств </t>
  </si>
  <si>
    <t>Показатели</t>
  </si>
  <si>
    <t>Содержание</t>
  </si>
  <si>
    <t>Текущий ремонт</t>
  </si>
  <si>
    <t>уборка придомовой</t>
  </si>
  <si>
    <t xml:space="preserve">Административные </t>
  </si>
  <si>
    <t>ВДГО</t>
  </si>
  <si>
    <t>Вывоз мусора</t>
  </si>
  <si>
    <t>Лифты</t>
  </si>
  <si>
    <t xml:space="preserve">Благоустройство </t>
  </si>
  <si>
    <t>Факт</t>
  </si>
  <si>
    <t>План</t>
  </si>
  <si>
    <t>Пени</t>
  </si>
  <si>
    <t>Размещения рекламы</t>
  </si>
  <si>
    <t>Провайдеры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</si>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</sst>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&quot;р.&quot;_-;\-* #,##0&quot;р.&quot;_-;_-* &quot;-&quot;&quot;р.&quot;_-;_-@_-"/>
    <numFmt numFmtId="164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1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5" xfId="0" applyBorder="1"/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" fillId="0" borderId="12" xfId="0" applyFont="1" applyBorder="1"/>
    <xf numFmtId="0" fontId="0" fillId="0" borderId="12" xfId="0" applyBorder="1"/>
    <xf numFmtId="1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8" xfId="0" applyBorder="1"/>
    <xf numFmtId="2" fontId="6" fillId="2" borderId="20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0" fontId="0" fillId="2" borderId="21" xfId="0" applyFill="1" applyBorder="1"/>
    <xf numFmtId="1" fontId="1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1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10" fillId="0" borderId="18" xfId="0" applyFont="1" applyBorder="1"/>
    <xf numFmtId="1" fontId="9" fillId="0" borderId="23" xfId="0" applyNumberFormat="1" applyFont="1" applyBorder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26" xfId="0" applyBorder="1"/>
    <xf numFmtId="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1" fontId="9" fillId="0" borderId="20" xfId="0" applyNumberFormat="1" applyFont="1" applyBorder="1" applyAlignment="1">
      <alignment horizontal="center" vertical="center"/>
    </xf>
    <xf numFmtId="4" fontId="8" fillId="4" borderId="20" xfId="1" applyNumberFormat="1" applyFont="1" applyFill="1" applyBorder="1" applyAlignment="1">
      <alignment horizontal="right" vertical="top" wrapText="1"/>
    </xf>
    <xf numFmtId="4" fontId="8" fillId="4" borderId="21" xfId="1" applyNumberFormat="1" applyFont="1" applyFill="1" applyBorder="1" applyAlignment="1">
      <alignment horizontal="right" vertical="top" wrapText="1"/>
    </xf>
    <xf numFmtId="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26" xfId="0" applyFont="1" applyBorder="1"/>
    <xf numFmtId="1" fontId="1" fillId="0" borderId="2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1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6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1" fontId="0" fillId="3" borderId="12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 vertical="center" wrapText="1"/>
    </xf>
    <xf numFmtId="1" fontId="8" fillId="3" borderId="23" xfId="1" applyNumberFormat="1" applyFont="1" applyFill="1" applyBorder="1" applyAlignment="1">
      <alignment horizontal="center" vertical="top" wrapText="1"/>
    </xf>
    <xf numFmtId="1" fontId="9" fillId="3" borderId="20" xfId="1" applyNumberFormat="1" applyFont="1" applyFill="1" applyBorder="1" applyAlignment="1">
      <alignment horizontal="center" vertical="top" wrapText="1"/>
    </xf>
    <xf numFmtId="1" fontId="10" fillId="0" borderId="12" xfId="0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8" fillId="3" borderId="20" xfId="1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2" fontId="4" fillId="0" borderId="2" xfId="0" applyNumberFormat="1" applyFont="1" applyBorder="1" applyAlignment="1">
      <alignment horizontal="center" vertical="center" wrapText="1"/>
    </xf>
    <xf numFmtId="42" fontId="4" fillId="0" borderId="4" xfId="0" applyNumberFormat="1" applyFont="1" applyBorder="1" applyAlignment="1">
      <alignment horizontal="center" vertical="center" wrapText="1"/>
    </xf>
    <xf numFmtId="42" fontId="6" fillId="0" borderId="2" xfId="0" applyNumberFormat="1" applyFont="1" applyBorder="1" applyAlignment="1">
      <alignment horizontal="center" vertical="center" wrapText="1"/>
    </xf>
    <xf numFmtId="42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9" fillId="3" borderId="23" xfId="1" applyNumberFormat="1" applyFont="1" applyFill="1" applyBorder="1" applyAlignment="1">
      <alignment horizontal="center" vertical="top" wrapText="1"/>
    </xf>
    <xf numFmtId="1" fontId="8" fillId="3" borderId="20" xfId="1" applyNumberFormat="1" applyFont="1" applyFill="1" applyBorder="1" applyAlignment="1">
      <alignment horizontal="center" vertical="top" wrapText="1"/>
    </xf>
    <xf numFmtId="1" fontId="11" fillId="4" borderId="13" xfId="1" applyNumberFormat="1" applyFont="1" applyFill="1" applyBorder="1" applyAlignment="1">
      <alignment horizontal="center" vertical="top" wrapText="1"/>
    </xf>
    <xf numFmtId="1" fontId="11" fillId="4" borderId="12" xfId="1" applyNumberFormat="1" applyFont="1" applyFill="1" applyBorder="1" applyAlignment="1">
      <alignment horizontal="center" vertical="top" wrapText="1"/>
    </xf>
    <xf numFmtId="4" fontId="1" fillId="2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графики!$A$2</c:f>
              <c:strCache>
                <c:ptCount val="1"/>
                <c:pt idx="0">
                  <c:v>Остаток денежных средств на расчетном счете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графики!$H$1:$K$1</c:f>
              <c:strCache>
                <c:ptCount val="3"/>
                <c:pt idx="0">
                  <c:v>на 01.01.2017</c:v>
                </c:pt>
                <c:pt idx="2">
                  <c:v>на 31.12.2017</c:v>
                </c:pt>
              </c:strCache>
            </c:strRef>
          </c:cat>
          <c:val>
            <c:numRef>
              <c:f>графики!$H$2:$K$2</c:f>
              <c:numCache>
                <c:formatCode>#\ ##0_ ;\-#\ ##0\ </c:formatCode>
                <c:ptCount val="4"/>
                <c:pt idx="0">
                  <c:v>2160626</c:v>
                </c:pt>
                <c:pt idx="2">
                  <c:v>1330881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4-4CA8-94B5-6AD11DD384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4793600"/>
        <c:axId val="448326000"/>
        <c:axId val="0"/>
      </c:bar3DChart>
      <c:catAx>
        <c:axId val="4447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8326000"/>
        <c:crosses val="autoZero"/>
        <c:auto val="1"/>
        <c:lblAlgn val="ctr"/>
        <c:lblOffset val="100"/>
        <c:noMultiLvlLbl val="0"/>
      </c:catAx>
      <c:valAx>
        <c:axId val="4483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47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графики!$A$3</c:f>
              <c:strCache>
                <c:ptCount val="1"/>
                <c:pt idx="0">
                  <c:v>Просроченная задолженность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графики!$H$1:$K$1</c:f>
              <c:strCache>
                <c:ptCount val="3"/>
                <c:pt idx="0">
                  <c:v>на 01.01.2017</c:v>
                </c:pt>
                <c:pt idx="2">
                  <c:v>на 31.12.2017</c:v>
                </c:pt>
              </c:strCache>
            </c:strRef>
          </c:cat>
          <c:val>
            <c:numRef>
              <c:f>графики!$H$3:$K$3</c:f>
              <c:numCache>
                <c:formatCode>#\ ##0_ ;\-#\ ##0\ </c:formatCode>
                <c:ptCount val="4"/>
                <c:pt idx="0">
                  <c:v>1909388</c:v>
                </c:pt>
                <c:pt idx="2">
                  <c:v>1605000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1-4916-BCD1-6BE17CC6E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4793600"/>
        <c:axId val="448326000"/>
        <c:axId val="0"/>
      </c:bar3DChart>
      <c:catAx>
        <c:axId val="4447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8326000"/>
        <c:crosses val="autoZero"/>
        <c:auto val="1"/>
        <c:lblAlgn val="ctr"/>
        <c:lblOffset val="100"/>
        <c:noMultiLvlLbl val="0"/>
      </c:catAx>
      <c:valAx>
        <c:axId val="4483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47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графики!$A$4</c:f>
              <c:strCache>
                <c:ptCount val="1"/>
                <c:pt idx="0">
                  <c:v>Стоимость основных средств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графики!$H$1:$K$1</c:f>
              <c:strCache>
                <c:ptCount val="3"/>
                <c:pt idx="0">
                  <c:v>на 01.01.2017</c:v>
                </c:pt>
                <c:pt idx="2">
                  <c:v>на 31.12.2017</c:v>
                </c:pt>
              </c:strCache>
            </c:strRef>
          </c:cat>
          <c:val>
            <c:numRef>
              <c:f>графики!$H$4:$K$4</c:f>
              <c:numCache>
                <c:formatCode>#\ ##0_ ;\-#\ ##0\ </c:formatCode>
                <c:ptCount val="4"/>
                <c:pt idx="0">
                  <c:v>1918160</c:v>
                </c:pt>
                <c:pt idx="2">
                  <c:v>2400415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B-4028-BC9E-8C7F0F863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4793600"/>
        <c:axId val="448326000"/>
        <c:axId val="0"/>
      </c:bar3DChart>
      <c:catAx>
        <c:axId val="4447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8326000"/>
        <c:crosses val="autoZero"/>
        <c:auto val="1"/>
        <c:lblAlgn val="ctr"/>
        <c:lblOffset val="100"/>
        <c:noMultiLvlLbl val="0"/>
      </c:catAx>
      <c:valAx>
        <c:axId val="4483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47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данные!$B$6</c:f>
              <c:strCache>
                <c:ptCount val="1"/>
                <c:pt idx="0">
                  <c:v>Прочие доходы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данные!$I$6:$K$6</c:f>
              <c:strCache>
                <c:ptCount val="3"/>
                <c:pt idx="0">
                  <c:v>Пени</c:v>
                </c:pt>
                <c:pt idx="1">
                  <c:v>Размещения рекламы</c:v>
                </c:pt>
                <c:pt idx="2">
                  <c:v>Провайдеры</c:v>
                </c:pt>
              </c:strCache>
            </c:strRef>
          </c:cat>
          <c:val>
            <c:numRef>
              <c:f>данные!$I$7:$K$7</c:f>
              <c:numCache>
                <c:formatCode>General</c:formatCode>
                <c:ptCount val="3"/>
                <c:pt idx="0">
                  <c:v>72822.679999999993</c:v>
                </c:pt>
                <c:pt idx="1">
                  <c:v>31540.91</c:v>
                </c:pt>
                <c:pt idx="2">
                  <c:v>96800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F-4590-B1AC-6FA033C617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76455072"/>
        <c:axId val="576453760"/>
      </c:barChart>
      <c:catAx>
        <c:axId val="5764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6453760"/>
        <c:crosses val="autoZero"/>
        <c:auto val="1"/>
        <c:lblAlgn val="ctr"/>
        <c:lblOffset val="100"/>
        <c:noMultiLvlLbl val="0"/>
      </c:catAx>
      <c:valAx>
        <c:axId val="57645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645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'График смета'!$A$3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(данные!$B$10,данные!$B$16,данные!$B$22,данные!$B$27,данные!$B$32,данные!$B$37,данные!$B$43,данные!$B$47,данные!$B$50)</c:f>
              <c:strCache>
                <c:ptCount val="9"/>
                <c:pt idx="0">
                  <c:v>Содержание</c:v>
                </c:pt>
                <c:pt idx="1">
                  <c:v>Текущий ремонт</c:v>
                </c:pt>
                <c:pt idx="2">
                  <c:v>уборка придомовой</c:v>
                </c:pt>
                <c:pt idx="3">
                  <c:v>Уборка МОП</c:v>
                </c:pt>
                <c:pt idx="4">
                  <c:v>Административные </c:v>
                </c:pt>
                <c:pt idx="5">
                  <c:v>Лифты</c:v>
                </c:pt>
                <c:pt idx="6">
                  <c:v>ВДГО</c:v>
                </c:pt>
                <c:pt idx="7">
                  <c:v>Вывоз мусора</c:v>
                </c:pt>
                <c:pt idx="8">
                  <c:v>Благоустройство </c:v>
                </c:pt>
              </c:strCache>
            </c:strRef>
          </c:cat>
          <c:val>
            <c:numRef>
              <c:f>(данные!$J$15,данные!$J$21,данные!$J$26,данные!$J$31,данные!$J$36,данные!$J$42,данные!$J$46,данные!$J$49,данные!$J$55)</c:f>
              <c:numCache>
                <c:formatCode>General</c:formatCode>
                <c:ptCount val="9"/>
                <c:pt idx="0" formatCode="0">
                  <c:v>2586000</c:v>
                </c:pt>
                <c:pt idx="1">
                  <c:v>1270800</c:v>
                </c:pt>
                <c:pt idx="2">
                  <c:v>600000</c:v>
                </c:pt>
                <c:pt idx="3">
                  <c:v>522000</c:v>
                </c:pt>
                <c:pt idx="4">
                  <c:v>1200840</c:v>
                </c:pt>
                <c:pt idx="5">
                  <c:v>738000</c:v>
                </c:pt>
                <c:pt idx="6">
                  <c:v>246000</c:v>
                </c:pt>
                <c:pt idx="7">
                  <c:v>540000</c:v>
                </c:pt>
                <c:pt idx="8">
                  <c:v>816000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E-4C47-88BC-1A2A2BA6B36A}"/>
            </c:ext>
          </c:extLst>
        </c:ser>
        <c:ser>
          <c:idx val="1"/>
          <c:order val="1"/>
          <c:tx>
            <c:strRef>
              <c:f>'График смета'!$A$4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(данные!$K$15,данные!$K$21,данные!$K$26,данные!$K$31,данные!$K$36,данные!$K$42,данные!$K$46,данные!$K$49,данные!$K$55)</c:f>
              <c:numCache>
                <c:formatCode>0</c:formatCode>
                <c:ptCount val="9"/>
                <c:pt idx="0">
                  <c:v>3411268.88</c:v>
                </c:pt>
                <c:pt idx="1">
                  <c:v>1760034.49</c:v>
                </c:pt>
                <c:pt idx="2">
                  <c:v>590721.47</c:v>
                </c:pt>
                <c:pt idx="3">
                  <c:v>587665.69999999995</c:v>
                </c:pt>
                <c:pt idx="4">
                  <c:v>1553029.35</c:v>
                </c:pt>
                <c:pt idx="5">
                  <c:v>614148.54</c:v>
                </c:pt>
                <c:pt idx="6">
                  <c:v>149067.79</c:v>
                </c:pt>
                <c:pt idx="7">
                  <c:v>415650</c:v>
                </c:pt>
                <c:pt idx="8">
                  <c:v>2042148.08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E-4C47-88BC-1A2A2BA6B3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65868888"/>
        <c:axId val="565869216"/>
        <c:axId val="536778128"/>
      </c:bar3DChart>
      <c:catAx>
        <c:axId val="5658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869216"/>
        <c:crosses val="autoZero"/>
        <c:auto val="1"/>
        <c:lblAlgn val="ctr"/>
        <c:lblOffset val="100"/>
        <c:noMultiLvlLbl val="0"/>
      </c:catAx>
      <c:valAx>
        <c:axId val="5658692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65868888"/>
        <c:crosses val="autoZero"/>
        <c:crossBetween val="between"/>
      </c:valAx>
      <c:serAx>
        <c:axId val="536778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86921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2857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5</xdr:row>
      <xdr:rowOff>38100</xdr:rowOff>
    </xdr:from>
    <xdr:to>
      <xdr:col>6</xdr:col>
      <xdr:colOff>15240</xdr:colOff>
      <xdr:row>21</xdr:row>
      <xdr:rowOff>83820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BCFE7D6-23E6-45D1-B509-8695521F7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449580</xdr:colOff>
      <xdr:row>21</xdr:row>
      <xdr:rowOff>45720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AA56585-B2CB-45DD-99EC-2AAF5AC7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91440</xdr:colOff>
      <xdr:row>5</xdr:row>
      <xdr:rowOff>0</xdr:rowOff>
    </xdr:from>
    <xdr:to>
      <xdr:col>18</xdr:col>
      <xdr:colOff>541020</xdr:colOff>
      <xdr:row>21</xdr:row>
      <xdr:rowOff>45720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A144492-C171-45B0-B751-5283DF31A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213360</xdr:colOff>
      <xdr:row>21</xdr:row>
      <xdr:rowOff>137160</xdr:rowOff>
    </xdr:from>
    <xdr:to>
      <xdr:col>16</xdr:col>
      <xdr:colOff>30480</xdr:colOff>
      <xdr:row>36</xdr:row>
      <xdr:rowOff>137160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940E70D-AE91-4090-83D1-232D60431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14</xdr:col>
      <xdr:colOff>541020</xdr:colOff>
      <xdr:row>26</xdr:row>
      <xdr:rowOff>121920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F8979DD-8C30-4BA1-A393-FE5C15A0B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4" workbookViewId="0">
      <selection activeCell="L52" sqref="L52"/>
    </sheetView>
  </sheetViews>
  <sheetFormatPr defaultRowHeight="14.4" x14ac:dyDescent="0.3"/>
  <cols>
    <col min="1" max="1" width="5.33203125" customWidth="1"/>
    <col min="2" max="2" width="15.6640625" style="1" customWidth="1"/>
    <col min="7" max="7" width="10.44140625" customWidth="1"/>
    <col min="8" max="8" width="10.109375" customWidth="1"/>
    <col min="9" max="9" width="15.44140625" customWidth="1"/>
    <col min="10" max="10" width="15" customWidth="1"/>
    <col min="11" max="11" width="15.6640625" customWidth="1"/>
    <col min="12" max="12" width="12.44140625" customWidth="1"/>
    <col min="13" max="13" width="12.6640625" customWidth="1"/>
  </cols>
  <sheetData>
    <row r="1" spans="1:13" ht="42" customHeight="1" x14ac:dyDescent="0.3">
      <c r="A1" s="148"/>
      <c r="B1" s="143"/>
      <c r="C1" s="144"/>
      <c r="D1" s="144"/>
      <c r="E1" s="144"/>
      <c r="F1" s="144"/>
      <c r="G1" s="144"/>
      <c r="H1" s="145"/>
      <c r="I1" s="143" t="s">
        <v>37</v>
      </c>
      <c r="J1" s="145"/>
      <c r="K1" s="146" t="s">
        <v>38</v>
      </c>
      <c r="L1" s="147"/>
      <c r="M1" s="12"/>
    </row>
    <row r="2" spans="1:13" ht="24" hidden="1" customHeight="1" x14ac:dyDescent="0.3">
      <c r="A2" s="154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149"/>
      <c r="M2" s="12"/>
    </row>
    <row r="3" spans="1:13" ht="43.2" customHeight="1" x14ac:dyDescent="0.3">
      <c r="A3" s="154">
        <v>1</v>
      </c>
      <c r="B3" s="143" t="s">
        <v>26</v>
      </c>
      <c r="C3" s="144"/>
      <c r="D3" s="144"/>
      <c r="E3" s="144"/>
      <c r="F3" s="144"/>
      <c r="G3" s="144"/>
      <c r="H3" s="145"/>
      <c r="I3" s="150">
        <v>2160626</v>
      </c>
      <c r="J3" s="151"/>
      <c r="K3" s="152">
        <v>1330881</v>
      </c>
      <c r="L3" s="153"/>
      <c r="M3" s="11"/>
    </row>
    <row r="4" spans="1:13" ht="43.2" customHeight="1" x14ac:dyDescent="0.3">
      <c r="A4" s="149">
        <v>2</v>
      </c>
      <c r="B4" s="143" t="s">
        <v>40</v>
      </c>
      <c r="C4" s="144"/>
      <c r="D4" s="144"/>
      <c r="E4" s="144"/>
      <c r="F4" s="144"/>
      <c r="G4" s="144"/>
      <c r="H4" s="145"/>
      <c r="I4" s="152">
        <v>1909388</v>
      </c>
      <c r="J4" s="153"/>
      <c r="K4" s="152">
        <v>1605000</v>
      </c>
      <c r="L4" s="153"/>
      <c r="M4" s="2"/>
    </row>
    <row r="5" spans="1:13" ht="43.2" customHeight="1" x14ac:dyDescent="0.3">
      <c r="A5" s="149">
        <v>3</v>
      </c>
      <c r="B5" s="143" t="s">
        <v>41</v>
      </c>
      <c r="C5" s="144"/>
      <c r="D5" s="144"/>
      <c r="E5" s="144"/>
      <c r="F5" s="144"/>
      <c r="G5" s="144"/>
      <c r="H5" s="145"/>
      <c r="I5" s="152">
        <v>1918160</v>
      </c>
      <c r="J5" s="153"/>
      <c r="K5" s="152">
        <v>2400415</v>
      </c>
      <c r="L5" s="153"/>
      <c r="M5" s="2"/>
    </row>
    <row r="6" spans="1:13" ht="43.2" customHeight="1" x14ac:dyDescent="0.3">
      <c r="A6" s="141"/>
      <c r="B6" s="155" t="s">
        <v>56</v>
      </c>
      <c r="C6" s="156"/>
      <c r="D6" s="156"/>
      <c r="E6" s="156"/>
      <c r="F6" s="156"/>
      <c r="G6" s="156"/>
      <c r="H6" s="157"/>
      <c r="I6" s="148" t="s">
        <v>53</v>
      </c>
      <c r="J6" s="149" t="s">
        <v>54</v>
      </c>
      <c r="K6" s="148" t="s">
        <v>55</v>
      </c>
      <c r="L6" s="3"/>
      <c r="M6" s="3"/>
    </row>
    <row r="7" spans="1:13" ht="43.2" customHeight="1" thickBot="1" x14ac:dyDescent="0.35">
      <c r="A7" s="142"/>
      <c r="B7" s="158"/>
      <c r="C7" s="159"/>
      <c r="D7" s="159"/>
      <c r="E7" s="159"/>
      <c r="F7" s="159"/>
      <c r="G7" s="159"/>
      <c r="H7" s="160"/>
      <c r="I7" s="161">
        <v>72822.679999999993</v>
      </c>
      <c r="J7" s="162">
        <v>31540.91</v>
      </c>
      <c r="K7" s="162">
        <v>96800</v>
      </c>
      <c r="L7" s="4"/>
      <c r="M7" s="4"/>
    </row>
    <row r="8" spans="1:13" ht="15" thickBot="1" x14ac:dyDescent="0.35">
      <c r="A8" s="51"/>
      <c r="B8" s="138"/>
      <c r="C8" s="139"/>
      <c r="D8" s="139"/>
      <c r="E8" s="139"/>
      <c r="F8" s="139"/>
      <c r="G8" s="139"/>
      <c r="H8" s="139"/>
      <c r="I8" s="139"/>
      <c r="J8" s="140"/>
      <c r="K8" s="52" t="s">
        <v>27</v>
      </c>
      <c r="L8" s="52" t="s">
        <v>25</v>
      </c>
      <c r="M8" s="53"/>
    </row>
    <row r="9" spans="1:13" ht="14.4" customHeight="1" thickBot="1" x14ac:dyDescent="0.35">
      <c r="A9" s="54" t="s">
        <v>4</v>
      </c>
      <c r="B9" s="55" t="s">
        <v>21</v>
      </c>
      <c r="C9" s="127" t="s">
        <v>22</v>
      </c>
      <c r="D9" s="127"/>
      <c r="E9" s="127"/>
      <c r="F9" s="127"/>
      <c r="G9" s="127"/>
      <c r="H9" s="56" t="s">
        <v>0</v>
      </c>
      <c r="I9" s="56" t="s">
        <v>1</v>
      </c>
      <c r="J9" s="56" t="s">
        <v>2</v>
      </c>
      <c r="K9" s="57"/>
      <c r="L9" s="57"/>
      <c r="M9" s="58"/>
    </row>
    <row r="10" spans="1:13" x14ac:dyDescent="0.3">
      <c r="A10" s="76">
        <v>1</v>
      </c>
      <c r="B10" s="79" t="s">
        <v>43</v>
      </c>
      <c r="C10" s="9" t="s">
        <v>5</v>
      </c>
      <c r="D10" s="9"/>
      <c r="E10" s="9"/>
      <c r="F10" s="9"/>
      <c r="G10" s="9"/>
      <c r="H10" s="82">
        <v>9.91</v>
      </c>
      <c r="I10" s="5">
        <v>165500</v>
      </c>
      <c r="J10" s="5">
        <f>I10*12</f>
        <v>1986000</v>
      </c>
      <c r="K10" s="5">
        <v>1986000</v>
      </c>
      <c r="L10" s="7"/>
      <c r="M10" s="8"/>
    </row>
    <row r="11" spans="1:13" x14ac:dyDescent="0.3">
      <c r="A11" s="77"/>
      <c r="B11" s="80"/>
      <c r="C11" s="117" t="s">
        <v>28</v>
      </c>
      <c r="D11" s="117"/>
      <c r="E11" s="117"/>
      <c r="F11" s="117"/>
      <c r="G11" s="117"/>
      <c r="H11" s="83"/>
      <c r="I11" s="13">
        <v>10000</v>
      </c>
      <c r="J11" s="13">
        <f t="shared" ref="J11:J15" si="0">I11*12</f>
        <v>120000</v>
      </c>
      <c r="K11" s="13">
        <v>220000</v>
      </c>
      <c r="L11" s="12"/>
      <c r="M11" s="19"/>
    </row>
    <row r="12" spans="1:13" ht="14.4" customHeight="1" x14ac:dyDescent="0.3">
      <c r="A12" s="77"/>
      <c r="B12" s="80"/>
      <c r="C12" s="117" t="s">
        <v>29</v>
      </c>
      <c r="D12" s="117"/>
      <c r="E12" s="117"/>
      <c r="F12" s="117"/>
      <c r="G12" s="117"/>
      <c r="H12" s="83"/>
      <c r="I12" s="13">
        <v>15000</v>
      </c>
      <c r="J12" s="13">
        <f t="shared" si="0"/>
        <v>180000</v>
      </c>
      <c r="K12" s="13">
        <v>180000</v>
      </c>
      <c r="L12" s="12"/>
      <c r="M12" s="19"/>
    </row>
    <row r="13" spans="1:13" ht="12" customHeight="1" x14ac:dyDescent="0.3">
      <c r="A13" s="77"/>
      <c r="B13" s="80"/>
      <c r="C13" s="104" t="s">
        <v>30</v>
      </c>
      <c r="D13" s="104"/>
      <c r="E13" s="104"/>
      <c r="F13" s="104"/>
      <c r="G13" s="104"/>
      <c r="H13" s="83"/>
      <c r="I13" s="13">
        <v>20000</v>
      </c>
      <c r="J13" s="13">
        <f t="shared" si="0"/>
        <v>240000</v>
      </c>
      <c r="K13" s="62" t="s">
        <v>39</v>
      </c>
      <c r="L13" s="12"/>
      <c r="M13" s="19"/>
    </row>
    <row r="14" spans="1:13" ht="15" customHeight="1" x14ac:dyDescent="0.3">
      <c r="A14" s="77"/>
      <c r="B14" s="80"/>
      <c r="C14" s="104" t="s">
        <v>6</v>
      </c>
      <c r="D14" s="104"/>
      <c r="E14" s="104"/>
      <c r="F14" s="104"/>
      <c r="G14" s="104"/>
      <c r="H14" s="83"/>
      <c r="I14" s="13">
        <v>5000</v>
      </c>
      <c r="J14" s="13">
        <f t="shared" si="0"/>
        <v>60000</v>
      </c>
      <c r="K14" s="13">
        <v>797268.88</v>
      </c>
      <c r="L14" s="12"/>
      <c r="M14" s="19"/>
    </row>
    <row r="15" spans="1:13" ht="15" thickBot="1" x14ac:dyDescent="0.35">
      <c r="A15" s="78"/>
      <c r="B15" s="81"/>
      <c r="C15" s="105" t="s">
        <v>7</v>
      </c>
      <c r="D15" s="105"/>
      <c r="E15" s="105"/>
      <c r="F15" s="105"/>
      <c r="G15" s="105"/>
      <c r="H15" s="84"/>
      <c r="I15" s="46">
        <f>SUM(I10:I14)</f>
        <v>215500</v>
      </c>
      <c r="J15" s="46">
        <f t="shared" si="0"/>
        <v>2586000</v>
      </c>
      <c r="K15" s="64">
        <v>3411268.88</v>
      </c>
      <c r="L15" s="47"/>
      <c r="M15" s="48"/>
    </row>
    <row r="16" spans="1:13" x14ac:dyDescent="0.3">
      <c r="A16" s="76">
        <v>2</v>
      </c>
      <c r="B16" s="79" t="s">
        <v>44</v>
      </c>
      <c r="C16" s="119" t="s">
        <v>8</v>
      </c>
      <c r="D16" s="119"/>
      <c r="E16" s="119"/>
      <c r="F16" s="119"/>
      <c r="G16" s="119"/>
      <c r="H16" s="82">
        <v>4.87</v>
      </c>
      <c r="I16" s="5">
        <v>25000</v>
      </c>
      <c r="J16" s="6">
        <f>I16*12</f>
        <v>300000</v>
      </c>
      <c r="K16" s="5">
        <v>307000</v>
      </c>
      <c r="L16" s="7"/>
      <c r="M16" s="8"/>
    </row>
    <row r="17" spans="1:13" x14ac:dyDescent="0.3">
      <c r="A17" s="77"/>
      <c r="B17" s="80"/>
      <c r="C17" s="120" t="s">
        <v>9</v>
      </c>
      <c r="D17" s="120"/>
      <c r="E17" s="120"/>
      <c r="F17" s="120"/>
      <c r="G17" s="120"/>
      <c r="H17" s="83"/>
      <c r="I17" s="13">
        <v>3000</v>
      </c>
      <c r="J17" s="14">
        <f t="shared" ref="J17:J56" si="1">I17*12</f>
        <v>36000</v>
      </c>
      <c r="K17" s="13">
        <v>56000</v>
      </c>
      <c r="L17" s="12"/>
      <c r="M17" s="19"/>
    </row>
    <row r="18" spans="1:13" x14ac:dyDescent="0.3">
      <c r="A18" s="77"/>
      <c r="B18" s="80"/>
      <c r="C18" s="120" t="s">
        <v>10</v>
      </c>
      <c r="D18" s="120"/>
      <c r="E18" s="120"/>
      <c r="F18" s="120"/>
      <c r="G18" s="120"/>
      <c r="H18" s="83"/>
      <c r="I18" s="13">
        <v>30000</v>
      </c>
      <c r="J18" s="14">
        <f t="shared" si="1"/>
        <v>360000</v>
      </c>
      <c r="K18" s="13">
        <v>409000</v>
      </c>
      <c r="L18" s="12"/>
      <c r="M18" s="19"/>
    </row>
    <row r="19" spans="1:13" x14ac:dyDescent="0.3">
      <c r="A19" s="77"/>
      <c r="B19" s="80"/>
      <c r="C19" s="120" t="s">
        <v>5</v>
      </c>
      <c r="D19" s="120"/>
      <c r="E19" s="120"/>
      <c r="F19" s="120"/>
      <c r="G19" s="120"/>
      <c r="H19" s="83"/>
      <c r="I19" s="13">
        <v>42900</v>
      </c>
      <c r="J19" s="14">
        <f t="shared" si="1"/>
        <v>514800</v>
      </c>
      <c r="K19" s="17">
        <v>514800</v>
      </c>
      <c r="L19" s="12"/>
      <c r="M19" s="19"/>
    </row>
    <row r="20" spans="1:13" ht="15" customHeight="1" x14ac:dyDescent="0.3">
      <c r="A20" s="77"/>
      <c r="B20" s="80"/>
      <c r="C20" s="120" t="s">
        <v>6</v>
      </c>
      <c r="D20" s="120"/>
      <c r="E20" s="120"/>
      <c r="F20" s="120"/>
      <c r="G20" s="120"/>
      <c r="H20" s="83"/>
      <c r="I20" s="13">
        <v>5000</v>
      </c>
      <c r="J20" s="14">
        <f t="shared" si="1"/>
        <v>60000</v>
      </c>
      <c r="K20" s="13">
        <v>473234.49</v>
      </c>
      <c r="L20" s="12"/>
      <c r="M20" s="19"/>
    </row>
    <row r="21" spans="1:13" ht="15" thickBot="1" x14ac:dyDescent="0.35">
      <c r="A21" s="78"/>
      <c r="B21" s="81"/>
      <c r="C21" s="105" t="s">
        <v>7</v>
      </c>
      <c r="D21" s="105"/>
      <c r="E21" s="105"/>
      <c r="F21" s="105"/>
      <c r="G21" s="105"/>
      <c r="H21" s="84"/>
      <c r="I21" s="46">
        <f>I16+I17+I18+I19+I20</f>
        <v>105900</v>
      </c>
      <c r="J21" s="69">
        <f t="shared" si="1"/>
        <v>1270800</v>
      </c>
      <c r="K21" s="64">
        <v>1760034.49</v>
      </c>
      <c r="L21" s="47"/>
      <c r="M21" s="48"/>
    </row>
    <row r="22" spans="1:13" x14ac:dyDescent="0.3">
      <c r="A22" s="85">
        <v>3</v>
      </c>
      <c r="B22" s="87" t="s">
        <v>45</v>
      </c>
      <c r="C22" s="121" t="s">
        <v>5</v>
      </c>
      <c r="D22" s="121"/>
      <c r="E22" s="121"/>
      <c r="F22" s="121"/>
      <c r="G22" s="121"/>
      <c r="H22" s="89">
        <v>2.2999999999999998</v>
      </c>
      <c r="I22" s="32">
        <v>38000</v>
      </c>
      <c r="J22" s="33">
        <f t="shared" si="1"/>
        <v>456000</v>
      </c>
      <c r="K22" s="32">
        <v>456000</v>
      </c>
      <c r="L22" s="35"/>
      <c r="M22" s="36"/>
    </row>
    <row r="23" spans="1:13" x14ac:dyDescent="0.3">
      <c r="A23" s="77"/>
      <c r="B23" s="80"/>
      <c r="C23" s="120" t="s">
        <v>11</v>
      </c>
      <c r="D23" s="120"/>
      <c r="E23" s="120"/>
      <c r="F23" s="120"/>
      <c r="G23" s="120"/>
      <c r="H23" s="83"/>
      <c r="I23" s="13">
        <v>4000</v>
      </c>
      <c r="J23" s="14">
        <f t="shared" si="1"/>
        <v>48000</v>
      </c>
      <c r="K23" s="13">
        <v>48000</v>
      </c>
      <c r="L23" s="12"/>
      <c r="M23" s="19"/>
    </row>
    <row r="24" spans="1:13" x14ac:dyDescent="0.3">
      <c r="A24" s="77"/>
      <c r="B24" s="80"/>
      <c r="C24" s="120" t="s">
        <v>31</v>
      </c>
      <c r="D24" s="120"/>
      <c r="E24" s="120"/>
      <c r="F24" s="120"/>
      <c r="G24" s="120"/>
      <c r="H24" s="83"/>
      <c r="I24" s="13">
        <v>5000</v>
      </c>
      <c r="J24" s="14">
        <f t="shared" si="1"/>
        <v>60000</v>
      </c>
      <c r="K24" s="17">
        <v>60000</v>
      </c>
      <c r="L24" s="12"/>
      <c r="M24" s="19"/>
    </row>
    <row r="25" spans="1:13" x14ac:dyDescent="0.3">
      <c r="A25" s="77"/>
      <c r="B25" s="80"/>
      <c r="C25" s="120" t="s">
        <v>6</v>
      </c>
      <c r="D25" s="120"/>
      <c r="E25" s="120"/>
      <c r="F25" s="120"/>
      <c r="G25" s="120"/>
      <c r="H25" s="83"/>
      <c r="I25" s="13">
        <v>3000</v>
      </c>
      <c r="J25" s="14">
        <f t="shared" si="1"/>
        <v>36000</v>
      </c>
      <c r="K25" s="13">
        <v>26721.47</v>
      </c>
      <c r="L25" s="12"/>
      <c r="M25" s="19"/>
    </row>
    <row r="26" spans="1:13" ht="15" thickBot="1" x14ac:dyDescent="0.35">
      <c r="A26" s="86"/>
      <c r="B26" s="88"/>
      <c r="C26" s="118" t="s">
        <v>7</v>
      </c>
      <c r="D26" s="118"/>
      <c r="E26" s="118"/>
      <c r="F26" s="118"/>
      <c r="G26" s="118"/>
      <c r="H26" s="90"/>
      <c r="I26" s="23">
        <f>SUM(I22:I25)</f>
        <v>50000</v>
      </c>
      <c r="J26" s="71">
        <f t="shared" si="1"/>
        <v>600000</v>
      </c>
      <c r="K26" s="63">
        <v>590721.47</v>
      </c>
      <c r="L26" s="24"/>
      <c r="M26" s="25"/>
    </row>
    <row r="27" spans="1:13" x14ac:dyDescent="0.3">
      <c r="A27" s="76">
        <v>4</v>
      </c>
      <c r="B27" s="79" t="s">
        <v>3</v>
      </c>
      <c r="C27" s="119" t="s">
        <v>5</v>
      </c>
      <c r="D27" s="119"/>
      <c r="E27" s="119"/>
      <c r="F27" s="119"/>
      <c r="G27" s="119"/>
      <c r="H27" s="82">
        <v>2</v>
      </c>
      <c r="I27" s="5">
        <v>35000</v>
      </c>
      <c r="J27" s="6">
        <f t="shared" si="1"/>
        <v>420000</v>
      </c>
      <c r="K27" s="5">
        <v>420000</v>
      </c>
      <c r="L27" s="7"/>
      <c r="M27" s="8"/>
    </row>
    <row r="28" spans="1:13" x14ac:dyDescent="0.3">
      <c r="A28" s="77"/>
      <c r="B28" s="80"/>
      <c r="C28" s="120" t="s">
        <v>11</v>
      </c>
      <c r="D28" s="120"/>
      <c r="E28" s="120"/>
      <c r="F28" s="120"/>
      <c r="G28" s="120"/>
      <c r="H28" s="83"/>
      <c r="I28" s="13">
        <v>4000</v>
      </c>
      <c r="J28" s="14">
        <f t="shared" si="1"/>
        <v>48000</v>
      </c>
      <c r="K28" s="13">
        <v>116765.7</v>
      </c>
      <c r="L28" s="12"/>
      <c r="M28" s="19"/>
    </row>
    <row r="29" spans="1:13" x14ac:dyDescent="0.3">
      <c r="A29" s="77"/>
      <c r="B29" s="80"/>
      <c r="C29" s="104" t="s">
        <v>12</v>
      </c>
      <c r="D29" s="104"/>
      <c r="E29" s="104"/>
      <c r="F29" s="104"/>
      <c r="G29" s="104"/>
      <c r="H29" s="83"/>
      <c r="I29" s="13">
        <v>2500</v>
      </c>
      <c r="J29" s="14">
        <f t="shared" si="1"/>
        <v>30000</v>
      </c>
      <c r="K29" s="17">
        <v>26900</v>
      </c>
      <c r="L29" s="12"/>
      <c r="M29" s="19"/>
    </row>
    <row r="30" spans="1:13" ht="15" customHeight="1" x14ac:dyDescent="0.3">
      <c r="A30" s="77"/>
      <c r="B30" s="80"/>
      <c r="C30" s="120" t="s">
        <v>6</v>
      </c>
      <c r="D30" s="120"/>
      <c r="E30" s="120"/>
      <c r="F30" s="120"/>
      <c r="G30" s="120"/>
      <c r="H30" s="83"/>
      <c r="I30" s="13">
        <v>2000</v>
      </c>
      <c r="J30" s="14">
        <f t="shared" si="1"/>
        <v>24000</v>
      </c>
      <c r="K30" s="17">
        <v>24000</v>
      </c>
      <c r="L30" s="12"/>
      <c r="M30" s="19"/>
    </row>
    <row r="31" spans="1:13" ht="15" thickBot="1" x14ac:dyDescent="0.35">
      <c r="A31" s="78"/>
      <c r="B31" s="81"/>
      <c r="C31" s="105" t="s">
        <v>7</v>
      </c>
      <c r="D31" s="105"/>
      <c r="E31" s="105"/>
      <c r="F31" s="105"/>
      <c r="G31" s="105"/>
      <c r="H31" s="84"/>
      <c r="I31" s="46">
        <f>I27+I28+I29+I30</f>
        <v>43500</v>
      </c>
      <c r="J31" s="69">
        <f t="shared" si="1"/>
        <v>522000</v>
      </c>
      <c r="K31" s="64">
        <v>587665.69999999995</v>
      </c>
      <c r="L31" s="47"/>
      <c r="M31" s="48"/>
    </row>
    <row r="32" spans="1:13" x14ac:dyDescent="0.3">
      <c r="A32" s="85">
        <v>5</v>
      </c>
      <c r="B32" s="87" t="s">
        <v>46</v>
      </c>
      <c r="C32" s="121" t="s">
        <v>5</v>
      </c>
      <c r="D32" s="121"/>
      <c r="E32" s="121"/>
      <c r="F32" s="121"/>
      <c r="G32" s="121"/>
      <c r="H32" s="89">
        <v>4.5999999999999996</v>
      </c>
      <c r="I32" s="49">
        <v>70070</v>
      </c>
      <c r="J32" s="50">
        <f t="shared" si="1"/>
        <v>840840</v>
      </c>
      <c r="K32" s="49">
        <v>1101110.67</v>
      </c>
      <c r="L32" s="35"/>
      <c r="M32" s="36"/>
    </row>
    <row r="33" spans="1:13" x14ac:dyDescent="0.3">
      <c r="A33" s="77"/>
      <c r="B33" s="80"/>
      <c r="C33" s="112" t="s">
        <v>13</v>
      </c>
      <c r="D33" s="112"/>
      <c r="E33" s="112"/>
      <c r="F33" s="112"/>
      <c r="G33" s="112"/>
      <c r="H33" s="83"/>
      <c r="I33" s="17">
        <v>15000</v>
      </c>
      <c r="J33" s="16">
        <f t="shared" si="1"/>
        <v>180000</v>
      </c>
      <c r="K33" s="17">
        <v>271918.68</v>
      </c>
      <c r="L33" s="12"/>
      <c r="M33" s="19"/>
    </row>
    <row r="34" spans="1:13" ht="15" customHeight="1" x14ac:dyDescent="0.3">
      <c r="A34" s="77"/>
      <c r="B34" s="80"/>
      <c r="C34" s="112" t="s">
        <v>32</v>
      </c>
      <c r="D34" s="112"/>
      <c r="E34" s="112"/>
      <c r="F34" s="112"/>
      <c r="G34" s="112"/>
      <c r="H34" s="83"/>
      <c r="I34" s="17">
        <v>10000</v>
      </c>
      <c r="J34" s="16">
        <f t="shared" si="1"/>
        <v>120000</v>
      </c>
      <c r="K34" s="13">
        <v>120000</v>
      </c>
      <c r="L34" s="12"/>
      <c r="M34" s="19"/>
    </row>
    <row r="35" spans="1:13" x14ac:dyDescent="0.3">
      <c r="A35" s="77"/>
      <c r="B35" s="80"/>
      <c r="C35" s="112" t="s">
        <v>14</v>
      </c>
      <c r="D35" s="112"/>
      <c r="E35" s="112"/>
      <c r="F35" s="112"/>
      <c r="G35" s="112"/>
      <c r="H35" s="83"/>
      <c r="I35" s="17">
        <v>5000</v>
      </c>
      <c r="J35" s="16">
        <f t="shared" si="1"/>
        <v>60000</v>
      </c>
      <c r="K35" s="13">
        <v>60000</v>
      </c>
      <c r="L35" s="12"/>
      <c r="M35" s="19"/>
    </row>
    <row r="36" spans="1:13" ht="15" thickBot="1" x14ac:dyDescent="0.35">
      <c r="A36" s="86"/>
      <c r="B36" s="88"/>
      <c r="C36" s="118" t="s">
        <v>7</v>
      </c>
      <c r="D36" s="118"/>
      <c r="E36" s="118"/>
      <c r="F36" s="118"/>
      <c r="G36" s="118"/>
      <c r="H36" s="90"/>
      <c r="I36" s="23">
        <f>SUM(I32:I35)</f>
        <v>100070</v>
      </c>
      <c r="J36" s="71">
        <f>I36*12</f>
        <v>1200840</v>
      </c>
      <c r="K36" s="163">
        <v>1553029.35</v>
      </c>
      <c r="L36" s="24"/>
      <c r="M36" s="25"/>
    </row>
    <row r="37" spans="1:13" x14ac:dyDescent="0.3">
      <c r="A37" s="94">
        <v>6</v>
      </c>
      <c r="B37" s="97" t="s">
        <v>49</v>
      </c>
      <c r="C37" s="91" t="s">
        <v>15</v>
      </c>
      <c r="D37" s="91"/>
      <c r="E37" s="91"/>
      <c r="F37" s="91"/>
      <c r="G37" s="91"/>
      <c r="H37" s="100">
        <v>2.83</v>
      </c>
      <c r="I37" s="37">
        <v>34600</v>
      </c>
      <c r="J37" s="10">
        <f t="shared" si="1"/>
        <v>415200</v>
      </c>
      <c r="K37" s="37">
        <v>401759</v>
      </c>
      <c r="L37" s="38"/>
      <c r="M37" s="39"/>
    </row>
    <row r="38" spans="1:13" x14ac:dyDescent="0.3">
      <c r="A38" s="95"/>
      <c r="B38" s="98"/>
      <c r="C38" s="92" t="s">
        <v>16</v>
      </c>
      <c r="D38" s="92"/>
      <c r="E38" s="92"/>
      <c r="F38" s="92"/>
      <c r="G38" s="92"/>
      <c r="H38" s="101"/>
      <c r="I38" s="26">
        <v>4200</v>
      </c>
      <c r="J38" s="18">
        <f t="shared" si="1"/>
        <v>50400</v>
      </c>
      <c r="K38" s="26">
        <v>62592</v>
      </c>
      <c r="L38" s="27"/>
      <c r="M38" s="28"/>
    </row>
    <row r="39" spans="1:13" x14ac:dyDescent="0.3">
      <c r="A39" s="95"/>
      <c r="B39" s="98"/>
      <c r="C39" s="92" t="s">
        <v>17</v>
      </c>
      <c r="D39" s="92"/>
      <c r="E39" s="92"/>
      <c r="F39" s="92"/>
      <c r="G39" s="92"/>
      <c r="H39" s="101"/>
      <c r="I39" s="26">
        <v>12000</v>
      </c>
      <c r="J39" s="18">
        <f t="shared" si="1"/>
        <v>144000</v>
      </c>
      <c r="K39" s="26">
        <f>90746.72</f>
        <v>90746.72</v>
      </c>
      <c r="L39" s="27"/>
      <c r="M39" s="28"/>
    </row>
    <row r="40" spans="1:13" ht="15" customHeight="1" x14ac:dyDescent="0.3">
      <c r="A40" s="95"/>
      <c r="B40" s="98"/>
      <c r="C40" s="92" t="s">
        <v>18</v>
      </c>
      <c r="D40" s="92"/>
      <c r="E40" s="92"/>
      <c r="F40" s="92"/>
      <c r="G40" s="92"/>
      <c r="H40" s="101"/>
      <c r="I40" s="26">
        <v>4700</v>
      </c>
      <c r="J40" s="18">
        <f t="shared" si="1"/>
        <v>56400</v>
      </c>
      <c r="K40" s="65">
        <f>8000+16000</f>
        <v>24000</v>
      </c>
      <c r="L40" s="27"/>
      <c r="M40" s="28"/>
    </row>
    <row r="41" spans="1:13" x14ac:dyDescent="0.3">
      <c r="A41" s="95"/>
      <c r="B41" s="98"/>
      <c r="C41" s="92" t="s">
        <v>6</v>
      </c>
      <c r="D41" s="92"/>
      <c r="E41" s="92"/>
      <c r="F41" s="92"/>
      <c r="G41" s="92"/>
      <c r="H41" s="101"/>
      <c r="I41" s="26">
        <v>6000</v>
      </c>
      <c r="J41" s="18">
        <f t="shared" si="1"/>
        <v>72000</v>
      </c>
      <c r="K41" s="26">
        <v>35050.82</v>
      </c>
      <c r="L41" s="27"/>
      <c r="M41" s="28"/>
    </row>
    <row r="42" spans="1:13" ht="15" thickBot="1" x14ac:dyDescent="0.35">
      <c r="A42" s="96"/>
      <c r="B42" s="99"/>
      <c r="C42" s="125" t="s">
        <v>7</v>
      </c>
      <c r="D42" s="125"/>
      <c r="E42" s="125"/>
      <c r="F42" s="125"/>
      <c r="G42" s="125"/>
      <c r="H42" s="102"/>
      <c r="I42" s="40">
        <f>I37+I38+I39+I40+I41</f>
        <v>61500</v>
      </c>
      <c r="J42" s="70">
        <f t="shared" si="1"/>
        <v>738000</v>
      </c>
      <c r="K42" s="64">
        <v>614148.54</v>
      </c>
      <c r="L42" s="41"/>
      <c r="M42" s="42"/>
    </row>
    <row r="43" spans="1:13" x14ac:dyDescent="0.3">
      <c r="A43" s="76">
        <v>7</v>
      </c>
      <c r="B43" s="79" t="s">
        <v>47</v>
      </c>
      <c r="C43" s="93" t="s">
        <v>19</v>
      </c>
      <c r="D43" s="93"/>
      <c r="E43" s="93"/>
      <c r="F43" s="93"/>
      <c r="G43" s="93"/>
      <c r="H43" s="82">
        <v>0.94</v>
      </c>
      <c r="I43" s="5">
        <v>13000</v>
      </c>
      <c r="J43" s="6">
        <f t="shared" si="1"/>
        <v>156000</v>
      </c>
      <c r="K43" s="37">
        <v>86000</v>
      </c>
      <c r="L43" s="7"/>
      <c r="M43" s="8"/>
    </row>
    <row r="44" spans="1:13" ht="15" customHeight="1" x14ac:dyDescent="0.3">
      <c r="A44" s="77"/>
      <c r="B44" s="80"/>
      <c r="C44" s="104" t="s">
        <v>24</v>
      </c>
      <c r="D44" s="104"/>
      <c r="E44" s="104"/>
      <c r="F44" s="104"/>
      <c r="G44" s="104"/>
      <c r="H44" s="83"/>
      <c r="I44" s="13">
        <v>5500</v>
      </c>
      <c r="J44" s="14">
        <f t="shared" si="1"/>
        <v>66000</v>
      </c>
      <c r="K44" s="26">
        <v>63067.79</v>
      </c>
      <c r="L44" s="12"/>
      <c r="M44" s="19"/>
    </row>
    <row r="45" spans="1:13" x14ac:dyDescent="0.3">
      <c r="A45" s="77"/>
      <c r="B45" s="80"/>
      <c r="C45" s="104" t="s">
        <v>6</v>
      </c>
      <c r="D45" s="104"/>
      <c r="E45" s="104"/>
      <c r="F45" s="104"/>
      <c r="G45" s="104"/>
      <c r="H45" s="83"/>
      <c r="I45" s="13">
        <v>2000</v>
      </c>
      <c r="J45" s="14">
        <f>I45*12</f>
        <v>24000</v>
      </c>
      <c r="K45" s="26"/>
      <c r="L45" s="12"/>
      <c r="M45" s="19"/>
    </row>
    <row r="46" spans="1:13" ht="15" thickBot="1" x14ac:dyDescent="0.35">
      <c r="A46" s="78"/>
      <c r="B46" s="81"/>
      <c r="C46" s="105" t="s">
        <v>7</v>
      </c>
      <c r="D46" s="105"/>
      <c r="E46" s="105"/>
      <c r="F46" s="105"/>
      <c r="G46" s="105"/>
      <c r="H46" s="84"/>
      <c r="I46" s="46">
        <f>I43+I44+I45</f>
        <v>20500</v>
      </c>
      <c r="J46" s="69">
        <f>I46*12</f>
        <v>246000</v>
      </c>
      <c r="K46" s="164">
        <v>149067.79</v>
      </c>
      <c r="L46" s="47"/>
      <c r="M46" s="48"/>
    </row>
    <row r="47" spans="1:13" ht="15" customHeight="1" x14ac:dyDescent="0.3">
      <c r="A47" s="106">
        <v>8</v>
      </c>
      <c r="B47" s="108" t="s">
        <v>48</v>
      </c>
      <c r="C47" s="115" t="s">
        <v>33</v>
      </c>
      <c r="D47" s="116"/>
      <c r="E47" s="116"/>
      <c r="F47" s="116"/>
      <c r="G47" s="116"/>
      <c r="H47" s="110">
        <v>2.0699999999999998</v>
      </c>
      <c r="I47" s="43">
        <v>40000</v>
      </c>
      <c r="J47" s="34">
        <f t="shared" si="1"/>
        <v>480000</v>
      </c>
      <c r="K47" s="165">
        <v>327650</v>
      </c>
      <c r="L47" s="44"/>
      <c r="M47" s="45"/>
    </row>
    <row r="48" spans="1:13" x14ac:dyDescent="0.3">
      <c r="A48" s="95"/>
      <c r="B48" s="98"/>
      <c r="C48" s="92" t="s">
        <v>6</v>
      </c>
      <c r="D48" s="92"/>
      <c r="E48" s="92"/>
      <c r="F48" s="92"/>
      <c r="G48" s="92"/>
      <c r="H48" s="101"/>
      <c r="I48" s="26">
        <v>5000</v>
      </c>
      <c r="J48" s="18">
        <f t="shared" si="1"/>
        <v>60000</v>
      </c>
      <c r="K48" s="166">
        <v>88000</v>
      </c>
      <c r="L48" s="27"/>
      <c r="M48" s="28"/>
    </row>
    <row r="49" spans="1:13" ht="23.25" customHeight="1" thickBot="1" x14ac:dyDescent="0.35">
      <c r="A49" s="107"/>
      <c r="B49" s="109"/>
      <c r="C49" s="103" t="s">
        <v>7</v>
      </c>
      <c r="D49" s="103"/>
      <c r="E49" s="103"/>
      <c r="F49" s="103"/>
      <c r="G49" s="103"/>
      <c r="H49" s="111"/>
      <c r="I49" s="29">
        <f>I47+I48</f>
        <v>45000</v>
      </c>
      <c r="J49" s="73">
        <f t="shared" si="1"/>
        <v>540000</v>
      </c>
      <c r="K49" s="63">
        <f>327650+88000</f>
        <v>415650</v>
      </c>
      <c r="L49" s="30"/>
      <c r="M49" s="31"/>
    </row>
    <row r="50" spans="1:13" x14ac:dyDescent="0.3">
      <c r="A50" s="76">
        <v>9</v>
      </c>
      <c r="B50" s="79" t="s">
        <v>50</v>
      </c>
      <c r="C50" s="113" t="s">
        <v>20</v>
      </c>
      <c r="D50" s="113"/>
      <c r="E50" s="113"/>
      <c r="F50" s="113"/>
      <c r="G50" s="113"/>
      <c r="H50" s="82">
        <v>3.13</v>
      </c>
      <c r="I50" s="5">
        <v>9000</v>
      </c>
      <c r="J50" s="6">
        <f t="shared" si="1"/>
        <v>108000</v>
      </c>
      <c r="K50" s="66">
        <v>108000</v>
      </c>
      <c r="L50" s="7"/>
      <c r="M50" s="8"/>
    </row>
    <row r="51" spans="1:13" x14ac:dyDescent="0.3">
      <c r="A51" s="77"/>
      <c r="B51" s="80"/>
      <c r="C51" s="112" t="s">
        <v>34</v>
      </c>
      <c r="D51" s="112"/>
      <c r="E51" s="112"/>
      <c r="F51" s="112"/>
      <c r="G51" s="112"/>
      <c r="H51" s="83"/>
      <c r="I51" s="13">
        <v>40000</v>
      </c>
      <c r="J51" s="14">
        <f t="shared" si="1"/>
        <v>480000</v>
      </c>
      <c r="K51" s="61">
        <f>550070+858280</f>
        <v>1408350</v>
      </c>
      <c r="L51" s="12"/>
      <c r="M51" s="19"/>
    </row>
    <row r="52" spans="1:13" x14ac:dyDescent="0.3">
      <c r="A52" s="77"/>
      <c r="B52" s="80"/>
      <c r="C52" s="112" t="s">
        <v>35</v>
      </c>
      <c r="D52" s="112"/>
      <c r="E52" s="112"/>
      <c r="F52" s="112"/>
      <c r="G52" s="112"/>
      <c r="H52" s="83"/>
      <c r="I52" s="13">
        <v>11000</v>
      </c>
      <c r="J52" s="14">
        <f t="shared" si="1"/>
        <v>132000</v>
      </c>
      <c r="K52" s="67">
        <v>132000</v>
      </c>
      <c r="L52" s="12"/>
      <c r="M52" s="19"/>
    </row>
    <row r="53" spans="1:13" x14ac:dyDescent="0.3">
      <c r="A53" s="77"/>
      <c r="B53" s="80"/>
      <c r="C53" s="112" t="s">
        <v>36</v>
      </c>
      <c r="D53" s="112"/>
      <c r="E53" s="112"/>
      <c r="F53" s="112"/>
      <c r="G53" s="112"/>
      <c r="H53" s="83"/>
      <c r="I53" s="13">
        <v>5000</v>
      </c>
      <c r="J53" s="14">
        <f t="shared" si="1"/>
        <v>60000</v>
      </c>
      <c r="K53" s="67">
        <v>60000</v>
      </c>
      <c r="L53" s="12"/>
      <c r="M53" s="19"/>
    </row>
    <row r="54" spans="1:13" x14ac:dyDescent="0.3">
      <c r="A54" s="77"/>
      <c r="B54" s="80"/>
      <c r="C54" s="112" t="s">
        <v>6</v>
      </c>
      <c r="D54" s="112"/>
      <c r="E54" s="112"/>
      <c r="F54" s="112"/>
      <c r="G54" s="112"/>
      <c r="H54" s="83"/>
      <c r="I54" s="13">
        <v>3000</v>
      </c>
      <c r="J54" s="14">
        <f t="shared" si="1"/>
        <v>36000</v>
      </c>
      <c r="K54" s="67">
        <v>333798.08</v>
      </c>
      <c r="L54" s="12"/>
      <c r="M54" s="19"/>
    </row>
    <row r="55" spans="1:13" ht="15" thickBot="1" x14ac:dyDescent="0.35">
      <c r="A55" s="77"/>
      <c r="B55" s="80"/>
      <c r="C55" s="114" t="s">
        <v>7</v>
      </c>
      <c r="D55" s="114"/>
      <c r="E55" s="114"/>
      <c r="F55" s="114"/>
      <c r="G55" s="114"/>
      <c r="H55" s="83"/>
      <c r="I55" s="15">
        <f>SUM(I50:I54)</f>
        <v>68000</v>
      </c>
      <c r="J55" s="72">
        <f t="shared" si="1"/>
        <v>816000</v>
      </c>
      <c r="K55" s="68">
        <v>2042148.08</v>
      </c>
      <c r="L55" s="12"/>
      <c r="M55" s="19"/>
    </row>
    <row r="56" spans="1:13" ht="16.2" thickBot="1" x14ac:dyDescent="0.35">
      <c r="A56" s="74" t="s">
        <v>23</v>
      </c>
      <c r="B56" s="75"/>
      <c r="C56" s="75"/>
      <c r="D56" s="75"/>
      <c r="E56" s="75"/>
      <c r="F56" s="75"/>
      <c r="G56" s="75"/>
      <c r="H56" s="20">
        <f>SUM(H10:H53)</f>
        <v>32.65</v>
      </c>
      <c r="I56" s="21">
        <f>I15+I21+I26+I31+I36+I42+I46+I49+I55</f>
        <v>709970</v>
      </c>
      <c r="J56" s="59">
        <f t="shared" si="1"/>
        <v>8519640</v>
      </c>
      <c r="K56" s="167">
        <f>K55+K49+K46+K42+K36+K31+K26+K21+K15</f>
        <v>11123734.300000001</v>
      </c>
      <c r="L56" s="60"/>
      <c r="M56" s="22"/>
    </row>
  </sheetData>
  <mergeCells count="89">
    <mergeCell ref="K1:L1"/>
    <mergeCell ref="K3:L3"/>
    <mergeCell ref="K4:L4"/>
    <mergeCell ref="K5:L5"/>
    <mergeCell ref="I3:J3"/>
    <mergeCell ref="I4:J4"/>
    <mergeCell ref="I5:J5"/>
    <mergeCell ref="I1:J1"/>
    <mergeCell ref="A6:A7"/>
    <mergeCell ref="C14:G14"/>
    <mergeCell ref="C9:G9"/>
    <mergeCell ref="H10:H15"/>
    <mergeCell ref="A10:A15"/>
    <mergeCell ref="B8:J8"/>
    <mergeCell ref="B5:H5"/>
    <mergeCell ref="B4:H4"/>
    <mergeCell ref="C12:G12"/>
    <mergeCell ref="C15:G15"/>
    <mergeCell ref="C13:G13"/>
    <mergeCell ref="B6:H7"/>
    <mergeCell ref="B10:B15"/>
    <mergeCell ref="B3:H3"/>
    <mergeCell ref="B1:H1"/>
    <mergeCell ref="C42:G42"/>
    <mergeCell ref="C34:G34"/>
    <mergeCell ref="C16:G16"/>
    <mergeCell ref="C17:G17"/>
    <mergeCell ref="C35:G35"/>
    <mergeCell ref="C36:G36"/>
    <mergeCell ref="C39:G39"/>
    <mergeCell ref="C21:G21"/>
    <mergeCell ref="C22:G22"/>
    <mergeCell ref="C23:G23"/>
    <mergeCell ref="C30:G30"/>
    <mergeCell ref="C18:G18"/>
    <mergeCell ref="H22:H26"/>
    <mergeCell ref="C28:G28"/>
    <mergeCell ref="C33:G33"/>
    <mergeCell ref="C26:G26"/>
    <mergeCell ref="C29:G29"/>
    <mergeCell ref="C27:G27"/>
    <mergeCell ref="C24:G24"/>
    <mergeCell ref="C25:G25"/>
    <mergeCell ref="C31:G31"/>
    <mergeCell ref="C32:G32"/>
    <mergeCell ref="A16:A21"/>
    <mergeCell ref="B16:B21"/>
    <mergeCell ref="A22:A26"/>
    <mergeCell ref="B22:B26"/>
    <mergeCell ref="C11:G11"/>
    <mergeCell ref="C20:G20"/>
    <mergeCell ref="C19:G19"/>
    <mergeCell ref="H16:H21"/>
    <mergeCell ref="A47:A49"/>
    <mergeCell ref="B47:B49"/>
    <mergeCell ref="H47:H49"/>
    <mergeCell ref="A50:A55"/>
    <mergeCell ref="B50:B55"/>
    <mergeCell ref="H50:H55"/>
    <mergeCell ref="C51:G51"/>
    <mergeCell ref="C52:G52"/>
    <mergeCell ref="C53:G53"/>
    <mergeCell ref="C54:G54"/>
    <mergeCell ref="C50:G50"/>
    <mergeCell ref="C55:G55"/>
    <mergeCell ref="B43:B46"/>
    <mergeCell ref="H43:H46"/>
    <mergeCell ref="C47:G47"/>
    <mergeCell ref="C49:G49"/>
    <mergeCell ref="C48:G48"/>
    <mergeCell ref="C45:G45"/>
    <mergeCell ref="C46:G46"/>
    <mergeCell ref="C44:G44"/>
    <mergeCell ref="A56:G56"/>
    <mergeCell ref="A27:A31"/>
    <mergeCell ref="B27:B31"/>
    <mergeCell ref="H27:H31"/>
    <mergeCell ref="A32:A36"/>
    <mergeCell ref="B32:B36"/>
    <mergeCell ref="H32:H36"/>
    <mergeCell ref="C37:G37"/>
    <mergeCell ref="C41:G41"/>
    <mergeCell ref="C43:G43"/>
    <mergeCell ref="C38:G38"/>
    <mergeCell ref="C40:G40"/>
    <mergeCell ref="A37:A42"/>
    <mergeCell ref="B37:B42"/>
    <mergeCell ref="H37:H42"/>
    <mergeCell ref="A43:A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O3" sqref="O3"/>
    </sheetView>
  </sheetViews>
  <sheetFormatPr defaultRowHeight="14.4" x14ac:dyDescent="0.3"/>
  <sheetData>
    <row r="1" spans="1:11" ht="19.8" customHeight="1" x14ac:dyDescent="0.3">
      <c r="A1" s="122" t="s">
        <v>42</v>
      </c>
      <c r="B1" s="123"/>
      <c r="C1" s="123"/>
      <c r="D1" s="123"/>
      <c r="E1" s="123"/>
      <c r="F1" s="123"/>
      <c r="G1" s="124"/>
      <c r="H1" s="122" t="s">
        <v>37</v>
      </c>
      <c r="I1" s="126"/>
      <c r="J1" s="128" t="s">
        <v>38</v>
      </c>
      <c r="K1" s="126"/>
    </row>
    <row r="2" spans="1:11" ht="26.4" customHeight="1" x14ac:dyDescent="0.3">
      <c r="A2" s="129" t="s">
        <v>26</v>
      </c>
      <c r="B2" s="130"/>
      <c r="C2" s="130"/>
      <c r="D2" s="130"/>
      <c r="E2" s="130"/>
      <c r="F2" s="130"/>
      <c r="G2" s="131"/>
      <c r="H2" s="132">
        <v>2160626</v>
      </c>
      <c r="I2" s="133"/>
      <c r="J2" s="134">
        <v>1330881</v>
      </c>
      <c r="K2" s="133"/>
    </row>
    <row r="3" spans="1:11" ht="33" customHeight="1" x14ac:dyDescent="0.3">
      <c r="A3" s="135" t="s">
        <v>40</v>
      </c>
      <c r="B3" s="135"/>
      <c r="C3" s="135"/>
      <c r="D3" s="135"/>
      <c r="E3" s="135"/>
      <c r="F3" s="135"/>
      <c r="G3" s="135"/>
      <c r="H3" s="134">
        <v>1909388</v>
      </c>
      <c r="I3" s="133"/>
      <c r="J3" s="134">
        <v>1605000</v>
      </c>
      <c r="K3" s="133"/>
    </row>
    <row r="4" spans="1:11" ht="33" customHeight="1" x14ac:dyDescent="0.3">
      <c r="A4" s="129" t="s">
        <v>41</v>
      </c>
      <c r="B4" s="136"/>
      <c r="C4" s="136"/>
      <c r="D4" s="136"/>
      <c r="E4" s="136"/>
      <c r="F4" s="136"/>
      <c r="G4" s="137"/>
      <c r="H4" s="134">
        <v>1918160</v>
      </c>
      <c r="I4" s="133"/>
      <c r="J4" s="134">
        <v>2400415</v>
      </c>
      <c r="K4" s="133"/>
    </row>
  </sheetData>
  <mergeCells count="12">
    <mergeCell ref="A3:G3"/>
    <mergeCell ref="H3:I3"/>
    <mergeCell ref="J3:K3"/>
    <mergeCell ref="A4:G4"/>
    <mergeCell ref="H4:I4"/>
    <mergeCell ref="J4:K4"/>
    <mergeCell ref="A1:G1"/>
    <mergeCell ref="H1:I1"/>
    <mergeCell ref="J1:K1"/>
    <mergeCell ref="A2:G2"/>
    <mergeCell ref="H2:I2"/>
    <mergeCell ref="J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R11" sqref="R11"/>
    </sheetView>
  </sheetViews>
  <sheetFormatPr defaultRowHeight="14.4" x14ac:dyDescent="0.3"/>
  <sheetData>
    <row r="3" spans="1:1" x14ac:dyDescent="0.3">
      <c r="A3" t="s">
        <v>52</v>
      </c>
    </row>
    <row r="4" spans="1:1" x14ac:dyDescent="0.3">
      <c r="A4" t="s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графики</vt:lpstr>
      <vt:lpstr>График смета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Kotovsky</cp:lastModifiedBy>
  <dcterms:created xsi:type="dcterms:W3CDTF">2015-02-03T13:42:48Z</dcterms:created>
  <dcterms:modified xsi:type="dcterms:W3CDTF">2018-05-13T18:05:06Z</dcterms:modified>
</cp:coreProperties>
</file>